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8f140127c077b3/"/>
    </mc:Choice>
  </mc:AlternateContent>
  <xr:revisionPtr revIDLastSave="1" documentId="8_{6C46AB4D-5F38-4D51-8040-DC0C8E06E138}" xr6:coauthVersionLast="47" xr6:coauthVersionMax="47" xr10:uidLastSave="{3845BBE0-A017-4B50-887A-A66A438CFA35}"/>
  <bookViews>
    <workbookView xWindow="-108" yWindow="-108" windowWidth="23256" windowHeight="12456" xr2:uid="{40D32316-FE3E-456B-9812-A75720AD64B2}"/>
  </bookViews>
  <sheets>
    <sheet name="FS-HIST (2)" sheetId="1" r:id="rId1"/>
  </sheets>
  <externalReferences>
    <externalReference r:id="rId2"/>
  </externalReferences>
  <definedNames>
    <definedName name="_xlnm.Print_Titles" localSheetId="0">'FS-HIST (2)'!$1:$5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4" i="1" l="1"/>
  <c r="J74" i="1"/>
  <c r="K69" i="1"/>
  <c r="J69" i="1"/>
  <c r="K64" i="1"/>
  <c r="J64" i="1"/>
  <c r="I64" i="1"/>
  <c r="H62" i="1"/>
  <c r="H64" i="1" s="1"/>
  <c r="L57" i="1"/>
  <c r="K57" i="1"/>
  <c r="J57" i="1"/>
  <c r="I57" i="1"/>
  <c r="H57" i="1"/>
  <c r="G57" i="1"/>
  <c r="F57" i="1"/>
  <c r="E57" i="1"/>
  <c r="D57" i="1"/>
  <c r="L52" i="1"/>
  <c r="K52" i="1"/>
  <c r="J52" i="1"/>
  <c r="I52" i="1"/>
  <c r="G52" i="1"/>
  <c r="F52" i="1"/>
  <c r="D52" i="1"/>
  <c r="H51" i="1"/>
  <c r="H52" i="1" s="1"/>
  <c r="G51" i="1"/>
  <c r="F51" i="1"/>
  <c r="E51" i="1"/>
  <c r="E52" i="1" s="1"/>
  <c r="L45" i="1"/>
  <c r="K45" i="1"/>
  <c r="L44" i="1"/>
  <c r="K44" i="1"/>
  <c r="I44" i="1"/>
  <c r="H44" i="1"/>
  <c r="F44" i="1"/>
  <c r="J39" i="1"/>
  <c r="D37" i="1"/>
  <c r="G25" i="1"/>
  <c r="D25" i="1"/>
  <c r="F23" i="1"/>
  <c r="J22" i="1"/>
  <c r="F22" i="1"/>
  <c r="E22" i="1"/>
  <c r="D22" i="1"/>
  <c r="G21" i="1"/>
  <c r="G44" i="1" s="1"/>
  <c r="F21" i="1"/>
  <c r="E21" i="1"/>
  <c r="E44" i="1" s="1"/>
  <c r="D21" i="1"/>
  <c r="D44" i="1" s="1"/>
  <c r="J20" i="1"/>
  <c r="J44" i="1" s="1"/>
  <c r="F20" i="1"/>
  <c r="J18" i="1"/>
  <c r="L16" i="1"/>
  <c r="L46" i="1" s="1"/>
  <c r="K16" i="1"/>
  <c r="K18" i="1" s="1"/>
  <c r="J16" i="1"/>
  <c r="I16" i="1"/>
  <c r="I46" i="1" s="1"/>
  <c r="I59" i="1" s="1"/>
  <c r="F9" i="1"/>
  <c r="E9" i="1"/>
  <c r="D9" i="1"/>
  <c r="H7" i="1"/>
  <c r="H16" i="1" s="1"/>
  <c r="H46" i="1" s="1"/>
  <c r="H59" i="1" s="1"/>
  <c r="G7" i="1"/>
  <c r="G16" i="1" s="1"/>
  <c r="F7" i="1"/>
  <c r="F16" i="1" s="1"/>
  <c r="F46" i="1" s="1"/>
  <c r="F59" i="1" s="1"/>
  <c r="E7" i="1"/>
  <c r="E16" i="1" s="1"/>
  <c r="E46" i="1" s="1"/>
  <c r="E59" i="1" s="1"/>
  <c r="D7" i="1"/>
  <c r="D16" i="1" s="1"/>
  <c r="G46" i="1" l="1"/>
  <c r="G59" i="1" s="1"/>
  <c r="D46" i="1"/>
  <c r="D59" i="1" s="1"/>
  <c r="J45" i="1"/>
  <c r="J46" i="1"/>
  <c r="J48" i="1" s="1"/>
  <c r="K46" i="1"/>
  <c r="K48" i="1"/>
</calcChain>
</file>

<file path=xl/sharedStrings.xml><?xml version="1.0" encoding="utf-8"?>
<sst xmlns="http://schemas.openxmlformats.org/spreadsheetml/2006/main" count="58" uniqueCount="54">
  <si>
    <t>LAKE HARDING ASSOCIATION</t>
  </si>
  <si>
    <t>Summary of Financial Transactions</t>
  </si>
  <si>
    <t>REVENUES</t>
  </si>
  <si>
    <t>2019</t>
  </si>
  <si>
    <t>2020</t>
  </si>
  <si>
    <t>2021</t>
  </si>
  <si>
    <t>Dues</t>
  </si>
  <si>
    <t>Pay Pal receipts from prior year</t>
  </si>
  <si>
    <t>Logo Merchandise Sold</t>
  </si>
  <si>
    <t>Barbeque Tickets sold</t>
  </si>
  <si>
    <t>Ad Sales for Directory</t>
  </si>
  <si>
    <t>LHA computer sale</t>
  </si>
  <si>
    <t>Donations to LHA</t>
  </si>
  <si>
    <t>Fireworks Contributions</t>
  </si>
  <si>
    <t>Total Revenue</t>
  </si>
  <si>
    <t>EXPENSES</t>
  </si>
  <si>
    <t xml:space="preserve">Logo Merchandise </t>
  </si>
  <si>
    <t>PO Box, Postage, Supplies, bank fees, paypal fees</t>
  </si>
  <si>
    <t>Website services &amp; software expenses</t>
  </si>
  <si>
    <t>Cost of Barbeque &amp; Annual Meetings</t>
  </si>
  <si>
    <t>D&amp;O Insurance expense</t>
  </si>
  <si>
    <t>Printing phone directory</t>
  </si>
  <si>
    <t>Donations:</t>
  </si>
  <si>
    <t>Antioch Fire Department</t>
  </si>
  <si>
    <t>Beulah Fire Department</t>
  </si>
  <si>
    <t>Beulah Baptist Church-Cross</t>
  </si>
  <si>
    <t>Rumble on River-Fireworks</t>
  </si>
  <si>
    <t>Chattahoochee River Warden</t>
  </si>
  <si>
    <t>American Cancer Society</t>
  </si>
  <si>
    <t>Wake for Warriors, Inc</t>
  </si>
  <si>
    <t>Alzheimer's Association in memory</t>
  </si>
  <si>
    <t>Two Tree Island restoration</t>
  </si>
  <si>
    <t>State of Georgia Corp. membership</t>
  </si>
  <si>
    <t>LHA computer purchase-Secretary</t>
  </si>
  <si>
    <t>Printing of checks/bank fees/pay pal fees</t>
  </si>
  <si>
    <t>Tax Return Preparation</t>
  </si>
  <si>
    <t>Refunds for prior year</t>
  </si>
  <si>
    <t>Fireworks receipts paid to Rumble on the River</t>
  </si>
  <si>
    <t>Total Expenses</t>
  </si>
  <si>
    <t>NET FOR THE YEAR</t>
  </si>
  <si>
    <t>Beginning Cash Balances:</t>
  </si>
  <si>
    <t>CB&amp;T</t>
  </si>
  <si>
    <t>Pay-Pal</t>
  </si>
  <si>
    <t>Total beginning cash</t>
  </si>
  <si>
    <t>Ending Cash Balances:</t>
  </si>
  <si>
    <t>Total ending cash</t>
  </si>
  <si>
    <t>MEMBERSHIP:</t>
  </si>
  <si>
    <t xml:space="preserve">New members </t>
  </si>
  <si>
    <t>Membership Renewals</t>
  </si>
  <si>
    <t>TOTAL MEMBERS PAYING</t>
  </si>
  <si>
    <t>TOTAL MEMBERS LOST DURING YEAR</t>
  </si>
  <si>
    <t>ALABAMA</t>
  </si>
  <si>
    <t>GEORGIA</t>
  </si>
  <si>
    <t>TOTAL MEMBERS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</si>
</sst>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/>
    <xf numFmtId="0" fontId="2" fillId="0" borderId="0" xfId="2" quotePrefix="1"/>
    <xf numFmtId="14" fontId="3" fillId="0" borderId="0" xfId="2" applyNumberFormat="1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14" fontId="4" fillId="0" borderId="0" xfId="2" quotePrefix="1" applyNumberFormat="1" applyFont="1" applyAlignment="1">
      <alignment horizontal="center"/>
    </xf>
    <xf numFmtId="43" fontId="0" fillId="0" borderId="0" xfId="3" applyFont="1"/>
    <xf numFmtId="43" fontId="2" fillId="0" borderId="0" xfId="3" applyFont="1"/>
    <xf numFmtId="43" fontId="0" fillId="0" borderId="1" xfId="3" applyFont="1" applyBorder="1"/>
    <xf numFmtId="43" fontId="2" fillId="0" borderId="0" xfId="3" applyFont="1" applyBorder="1"/>
    <xf numFmtId="0" fontId="2" fillId="0" borderId="0" xfId="2" applyAlignment="1">
      <alignment horizontal="left"/>
    </xf>
    <xf numFmtId="43" fontId="2" fillId="0" borderId="0" xfId="2" applyNumberFormat="1"/>
    <xf numFmtId="43" fontId="2" fillId="0" borderId="1" xfId="2" applyNumberFormat="1" applyBorder="1"/>
    <xf numFmtId="43" fontId="0" fillId="0" borderId="0" xfId="3" applyFont="1" applyBorder="1"/>
    <xf numFmtId="43" fontId="0" fillId="0" borderId="0" xfId="1" applyFont="1"/>
    <xf numFmtId="1" fontId="0" fillId="0" borderId="0" xfId="1" applyNumberFormat="1" applyFont="1" applyAlignment="1">
      <alignment horizontal="center"/>
    </xf>
    <xf numFmtId="0" fontId="3" fillId="0" borderId="0" xfId="2" applyFont="1"/>
    <xf numFmtId="1" fontId="3" fillId="0" borderId="1" xfId="1" applyNumberFormat="1" applyFont="1" applyBorder="1" applyAlignment="1">
      <alignment horizontal="center"/>
    </xf>
    <xf numFmtId="0" fontId="2" fillId="0" borderId="0" xfId="2" applyAlignment="1">
      <alignment horizontal="center"/>
    </xf>
    <xf numFmtId="0" fontId="3" fillId="0" borderId="1" xfId="2" applyFont="1" applyBorder="1" applyAlignment="1">
      <alignment horizontal="center"/>
    </xf>
  </cellXfs>
  <cellStyles count="4">
    <cellStyle name="Comma" xfId="1" builtinId="3"/>
    <cellStyle name="Comma 2" xfId="3" xr:uid="{B29A198A-D41F-4042-BACE-3215D4F4AD1E}"/>
    <cellStyle name="Normal" xfId="0" builtinId="0"/>
    <cellStyle name="Normal 2" xfId="2" xr:uid="{4DCAF56B-2864-44A9-9280-A5674058B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HA-2022%20ACCOU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2022"/>
      <sheetName val="FS-HIST"/>
      <sheetName val="FS-HIST details"/>
      <sheetName val="disb"/>
      <sheetName val="receipts"/>
      <sheetName val="bANK tRANS"/>
      <sheetName val="pay pal"/>
      <sheetName val="paypal history"/>
      <sheetName val="BBQ History"/>
      <sheetName val="$'s due RMY"/>
      <sheetName val="tax info"/>
      <sheetName val="BBQ-R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AA26-291E-44EA-A957-825983250CDB}">
  <sheetPr>
    <pageSetUpPr fitToPage="1"/>
  </sheetPr>
  <dimension ref="A1:N74"/>
  <sheetViews>
    <sheetView tabSelected="1"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Q72" sqref="Q72"/>
    </sheetView>
  </sheetViews>
  <sheetFormatPr defaultRowHeight="13.2" x14ac:dyDescent="0.25"/>
  <cols>
    <col min="1" max="2" width="8.88671875" style="2"/>
    <col min="3" max="3" width="26.21875" style="2" customWidth="1"/>
    <col min="4" max="9" width="12.44140625" style="2" hidden="1" customWidth="1"/>
    <col min="10" max="12" width="12.44140625" style="2" customWidth="1"/>
    <col min="13" max="13" width="8.88671875" style="2"/>
    <col min="14" max="14" width="10.109375" style="2" bestFit="1" customWidth="1"/>
    <col min="15" max="16384" width="8.88671875" style="2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3"/>
    </row>
    <row r="4" spans="1:12" x14ac:dyDescent="0.25">
      <c r="I4" s="4"/>
      <c r="J4" s="4"/>
      <c r="K4" s="4"/>
      <c r="L4" s="4"/>
    </row>
    <row r="5" spans="1:12" x14ac:dyDescent="0.25">
      <c r="A5" s="5" t="s">
        <v>2</v>
      </c>
      <c r="D5" s="6">
        <v>2010</v>
      </c>
      <c r="E5" s="6">
        <v>2011</v>
      </c>
      <c r="F5" s="6">
        <v>2012</v>
      </c>
      <c r="G5" s="6">
        <v>2013</v>
      </c>
      <c r="H5" s="6">
        <v>2014</v>
      </c>
      <c r="I5" s="6">
        <v>2015</v>
      </c>
      <c r="J5" s="7" t="s">
        <v>3</v>
      </c>
      <c r="K5" s="7" t="s">
        <v>4</v>
      </c>
      <c r="L5" s="7" t="s">
        <v>5</v>
      </c>
    </row>
    <row r="7" spans="1:12" ht="14.4" x14ac:dyDescent="0.3">
      <c r="A7" s="2" t="s">
        <v>6</v>
      </c>
      <c r="D7" s="8">
        <f>2475+3925+500</f>
        <v>6900</v>
      </c>
      <c r="E7" s="8">
        <f>2100+5960+500</f>
        <v>8560</v>
      </c>
      <c r="F7" s="8">
        <f>3900+9300+362.6+551.31</f>
        <v>14113.91</v>
      </c>
      <c r="G7" s="9">
        <f>16067.96-1000+130.39</f>
        <v>15198.349999999999</v>
      </c>
      <c r="H7" s="8">
        <f>20275</f>
        <v>20275</v>
      </c>
      <c r="I7" s="8">
        <v>18350</v>
      </c>
      <c r="J7" s="8">
        <v>24108.83</v>
      </c>
      <c r="K7" s="8">
        <v>34670</v>
      </c>
      <c r="L7" s="8">
        <v>26698.97</v>
      </c>
    </row>
    <row r="8" spans="1:12" ht="14.4" hidden="1" x14ac:dyDescent="0.3">
      <c r="A8" s="2" t="s">
        <v>7</v>
      </c>
      <c r="D8" s="8">
        <v>267.04000000000002</v>
      </c>
      <c r="E8" s="8">
        <v>125.66</v>
      </c>
      <c r="F8" s="8">
        <v>1354.55</v>
      </c>
      <c r="G8" s="9">
        <v>-252.88</v>
      </c>
      <c r="H8" s="8">
        <v>-2244.4899999999998</v>
      </c>
      <c r="I8" s="8"/>
      <c r="J8" s="8"/>
      <c r="K8" s="8"/>
      <c r="L8" s="8"/>
    </row>
    <row r="9" spans="1:12" ht="14.4" x14ac:dyDescent="0.3">
      <c r="A9" s="2" t="s">
        <v>8</v>
      </c>
      <c r="D9" s="8">
        <f>270+63+80+39.38+10</f>
        <v>462.38</v>
      </c>
      <c r="E9" s="8">
        <f>270+30+10+35</f>
        <v>345</v>
      </c>
      <c r="F9" s="8">
        <f>255+20+40+10</f>
        <v>325</v>
      </c>
      <c r="G9" s="8">
        <v>656</v>
      </c>
      <c r="H9" s="8">
        <v>1052</v>
      </c>
      <c r="I9" s="8">
        <v>886</v>
      </c>
      <c r="J9" s="8">
        <v>550</v>
      </c>
      <c r="K9" s="8">
        <v>1457.47</v>
      </c>
      <c r="L9" s="8">
        <v>430</v>
      </c>
    </row>
    <row r="10" spans="1:12" ht="14.4" hidden="1" x14ac:dyDescent="0.3">
      <c r="A10" s="2" t="s">
        <v>9</v>
      </c>
      <c r="D10" s="8">
        <v>970</v>
      </c>
      <c r="E10" s="8">
        <v>913</v>
      </c>
      <c r="F10" s="8">
        <v>1300</v>
      </c>
      <c r="G10" s="8">
        <v>1478</v>
      </c>
      <c r="H10" s="8">
        <v>1830</v>
      </c>
      <c r="I10" s="8">
        <v>40</v>
      </c>
      <c r="J10" s="8"/>
      <c r="K10" s="8"/>
      <c r="L10" s="8"/>
    </row>
    <row r="11" spans="1:12" ht="14.4" x14ac:dyDescent="0.3">
      <c r="A11" s="2" t="s">
        <v>10</v>
      </c>
      <c r="D11" s="8">
        <v>8245</v>
      </c>
      <c r="E11" s="8"/>
      <c r="F11" s="8"/>
      <c r="G11" s="8">
        <v>10395</v>
      </c>
      <c r="H11" s="8"/>
      <c r="I11" s="8"/>
      <c r="J11" s="8">
        <v>5100</v>
      </c>
      <c r="K11" s="8">
        <v>10700</v>
      </c>
      <c r="L11" s="8"/>
    </row>
    <row r="12" spans="1:12" ht="14.4" hidden="1" x14ac:dyDescent="0.3">
      <c r="A12" s="2" t="s">
        <v>11</v>
      </c>
      <c r="D12" s="8"/>
      <c r="E12" s="8"/>
      <c r="F12" s="8"/>
      <c r="G12" s="8"/>
      <c r="H12" s="8"/>
      <c r="I12" s="8">
        <v>1100</v>
      </c>
      <c r="J12" s="8"/>
      <c r="K12" s="8"/>
      <c r="L12" s="8"/>
    </row>
    <row r="13" spans="1:12" ht="14.4" x14ac:dyDescent="0.3">
      <c r="A13" s="2" t="s">
        <v>12</v>
      </c>
      <c r="D13" s="8"/>
      <c r="E13" s="8"/>
      <c r="F13" s="8"/>
      <c r="G13" s="8"/>
      <c r="H13" s="8"/>
      <c r="I13" s="8"/>
      <c r="J13" s="8"/>
      <c r="K13" s="8">
        <v>50</v>
      </c>
      <c r="L13" s="8"/>
    </row>
    <row r="14" spans="1:12" ht="14.4" x14ac:dyDescent="0.3">
      <c r="A14" s="2" t="s">
        <v>13</v>
      </c>
      <c r="D14" s="8"/>
      <c r="E14" s="8"/>
      <c r="F14" s="8"/>
      <c r="G14" s="8"/>
      <c r="H14" s="8"/>
      <c r="I14" s="8">
        <v>150</v>
      </c>
      <c r="J14" s="8">
        <v>125</v>
      </c>
      <c r="K14" s="8">
        <v>175</v>
      </c>
      <c r="L14" s="8">
        <v>125</v>
      </c>
    </row>
    <row r="15" spans="1:12" ht="14.4" x14ac:dyDescent="0.3">
      <c r="D15" s="8"/>
      <c r="E15" s="8"/>
      <c r="F15" s="8">
        <v>1000</v>
      </c>
      <c r="G15" s="8">
        <v>1000</v>
      </c>
      <c r="H15" s="8"/>
      <c r="I15" s="8"/>
      <c r="J15" s="8"/>
      <c r="K15" s="8"/>
      <c r="L15" s="8"/>
    </row>
    <row r="16" spans="1:12" ht="14.4" x14ac:dyDescent="0.3">
      <c r="B16" s="2" t="s">
        <v>14</v>
      </c>
      <c r="D16" s="10">
        <f t="shared" ref="D16:I16" si="0">SUM(D7:D15)</f>
        <v>16844.419999999998</v>
      </c>
      <c r="E16" s="10">
        <f t="shared" si="0"/>
        <v>9943.66</v>
      </c>
      <c r="F16" s="10">
        <f t="shared" si="0"/>
        <v>18093.46</v>
      </c>
      <c r="G16" s="10">
        <f t="shared" si="0"/>
        <v>28474.47</v>
      </c>
      <c r="H16" s="10">
        <f t="shared" si="0"/>
        <v>20912.510000000002</v>
      </c>
      <c r="I16" s="10">
        <f t="shared" si="0"/>
        <v>20526</v>
      </c>
      <c r="J16" s="10">
        <f t="shared" ref="J16:L16" si="1">SUM(J7:J15)</f>
        <v>29883.83</v>
      </c>
      <c r="K16" s="10">
        <f t="shared" si="1"/>
        <v>47052.47</v>
      </c>
      <c r="L16" s="10">
        <f t="shared" si="1"/>
        <v>27253.97</v>
      </c>
    </row>
    <row r="17" spans="1:12" ht="14.4" x14ac:dyDescent="0.3">
      <c r="D17" s="8"/>
      <c r="E17" s="8"/>
      <c r="F17" s="8"/>
      <c r="G17" s="8"/>
      <c r="H17" s="8"/>
      <c r="I17" s="8"/>
      <c r="J17" s="8"/>
      <c r="K17" s="8"/>
      <c r="L17" s="8"/>
    </row>
    <row r="18" spans="1:12" x14ac:dyDescent="0.25">
      <c r="D18" s="11"/>
      <c r="E18" s="11"/>
      <c r="F18" s="11"/>
      <c r="G18" s="11"/>
      <c r="H18" s="11"/>
      <c r="I18" s="11"/>
      <c r="J18" s="11">
        <f t="shared" ref="J18:K18" si="2">SUM(J7:J15)-J16</f>
        <v>0</v>
      </c>
      <c r="K18" s="11">
        <f t="shared" si="2"/>
        <v>0</v>
      </c>
      <c r="L18" s="11"/>
    </row>
    <row r="19" spans="1:12" ht="14.4" x14ac:dyDescent="0.3">
      <c r="A19" s="5" t="s">
        <v>15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 ht="14.4" x14ac:dyDescent="0.3">
      <c r="A20" s="2" t="s">
        <v>16</v>
      </c>
      <c r="D20" s="8"/>
      <c r="E20" s="8"/>
      <c r="F20" s="8">
        <f>40.25+445.12+1050</f>
        <v>1535.37</v>
      </c>
      <c r="G20" s="8">
        <v>100.2</v>
      </c>
      <c r="H20" s="8">
        <v>2976.48</v>
      </c>
      <c r="I20" s="8">
        <v>324</v>
      </c>
      <c r="J20" s="8">
        <f>+'[1]FS-2022'!C19</f>
        <v>0</v>
      </c>
      <c r="K20" s="8">
        <v>2308.2399999999998</v>
      </c>
      <c r="L20" s="8">
        <v>332.51</v>
      </c>
    </row>
    <row r="21" spans="1:12" ht="14.4" x14ac:dyDescent="0.3">
      <c r="A21" s="2" t="s">
        <v>17</v>
      </c>
      <c r="D21" s="8">
        <f>416.53+18.7+217.66+13.35+0.19</f>
        <v>666.43000000000006</v>
      </c>
      <c r="E21" s="8">
        <f>343.56+48.12+42.61+23.33+29.96</f>
        <v>487.58</v>
      </c>
      <c r="F21" s="8">
        <f>53.44+6.4+143.36+35.61</f>
        <v>238.81</v>
      </c>
      <c r="G21" s="8">
        <f>429.65+77</f>
        <v>506.65</v>
      </c>
      <c r="H21" s="8">
        <v>908.5</v>
      </c>
      <c r="I21" s="8">
        <v>323.32</v>
      </c>
      <c r="J21" s="8">
        <v>235.74</v>
      </c>
      <c r="K21" s="8">
        <v>1692.36</v>
      </c>
      <c r="L21" s="8">
        <v>2443.2800000000002</v>
      </c>
    </row>
    <row r="22" spans="1:12" ht="14.4" x14ac:dyDescent="0.3">
      <c r="A22" s="2" t="s">
        <v>18</v>
      </c>
      <c r="D22" s="8">
        <f>15+75+105+30+245+375</f>
        <v>845</v>
      </c>
      <c r="E22" s="8">
        <f>30+15+135+30+30+15+75+140</f>
        <v>470</v>
      </c>
      <c r="F22" s="8">
        <f>45+180+694.37+40+210+355+90+30+30+15+75+90+30+75+30+50+30</f>
        <v>2069.37</v>
      </c>
      <c r="G22" s="8">
        <v>2338.15</v>
      </c>
      <c r="H22" s="8">
        <v>1280.54</v>
      </c>
      <c r="I22" s="8">
        <v>425</v>
      </c>
      <c r="J22" s="8">
        <f>+'[1]FS-2022'!C21</f>
        <v>0</v>
      </c>
      <c r="K22" s="8">
        <v>800</v>
      </c>
      <c r="L22" s="8">
        <v>800</v>
      </c>
    </row>
    <row r="23" spans="1:12" ht="14.4" x14ac:dyDescent="0.3">
      <c r="A23" s="2" t="s">
        <v>19</v>
      </c>
      <c r="D23" s="8">
        <v>1350</v>
      </c>
      <c r="E23" s="8">
        <v>1470</v>
      </c>
      <c r="F23" s="8">
        <f>210+1900-200</f>
        <v>1910</v>
      </c>
      <c r="G23" s="8">
        <v>2250</v>
      </c>
      <c r="H23" s="8">
        <v>2490</v>
      </c>
      <c r="I23" s="8">
        <v>3186</v>
      </c>
      <c r="J23" s="8">
        <v>4076.42</v>
      </c>
      <c r="K23" s="8">
        <v>0</v>
      </c>
      <c r="L23" s="8">
        <v>750</v>
      </c>
    </row>
    <row r="24" spans="1:12" ht="14.4" x14ac:dyDescent="0.3">
      <c r="A24" s="2" t="s">
        <v>20</v>
      </c>
      <c r="D24" s="8"/>
      <c r="E24" s="8"/>
      <c r="F24" s="8"/>
      <c r="G24" s="8"/>
      <c r="H24" s="8"/>
      <c r="I24" s="8"/>
      <c r="J24" s="8">
        <v>2162</v>
      </c>
      <c r="K24" s="8">
        <v>1926</v>
      </c>
      <c r="L24" s="8">
        <v>2058</v>
      </c>
    </row>
    <row r="25" spans="1:12" ht="14.4" x14ac:dyDescent="0.3">
      <c r="A25" s="2" t="s">
        <v>21</v>
      </c>
      <c r="D25" s="8">
        <f>4500+414.61+950.31</f>
        <v>5864.92</v>
      </c>
      <c r="E25" s="8"/>
      <c r="F25" s="8">
        <v>1500</v>
      </c>
      <c r="G25" s="8">
        <f>1500+1500+3127.92+603.84</f>
        <v>6731.76</v>
      </c>
      <c r="H25" s="8"/>
      <c r="I25" s="8"/>
      <c r="J25" s="8"/>
      <c r="K25" s="8">
        <v>11681.23</v>
      </c>
      <c r="L25" s="8"/>
    </row>
    <row r="26" spans="1:12" ht="14.4" x14ac:dyDescent="0.3">
      <c r="A26" s="5" t="s">
        <v>22</v>
      </c>
      <c r="D26" s="8"/>
      <c r="E26" s="8"/>
      <c r="F26" s="8"/>
      <c r="G26" s="8"/>
      <c r="H26" s="8"/>
      <c r="I26" s="8"/>
      <c r="J26" s="8"/>
      <c r="K26" s="8"/>
      <c r="L26" s="8"/>
    </row>
    <row r="27" spans="1:12" ht="14.4" x14ac:dyDescent="0.3">
      <c r="A27" s="2" t="s">
        <v>23</v>
      </c>
      <c r="D27" s="8">
        <v>1000</v>
      </c>
      <c r="E27" s="8">
        <v>2400</v>
      </c>
      <c r="F27" s="8">
        <v>1000</v>
      </c>
      <c r="G27" s="8">
        <v>2000</v>
      </c>
      <c r="H27" s="8">
        <v>3000</v>
      </c>
      <c r="I27" s="8">
        <v>5000</v>
      </c>
      <c r="J27" s="8">
        <v>2000</v>
      </c>
      <c r="K27" s="8">
        <v>5000</v>
      </c>
      <c r="L27" s="8">
        <v>5000</v>
      </c>
    </row>
    <row r="28" spans="1:12" ht="14.4" x14ac:dyDescent="0.3">
      <c r="A28" s="2" t="s">
        <v>24</v>
      </c>
      <c r="D28" s="8">
        <v>1000</v>
      </c>
      <c r="E28" s="8">
        <v>1500</v>
      </c>
      <c r="F28" s="8">
        <v>1000</v>
      </c>
      <c r="G28" s="8">
        <v>2000</v>
      </c>
      <c r="H28" s="8">
        <v>3000</v>
      </c>
      <c r="I28" s="8">
        <v>5000</v>
      </c>
      <c r="J28" s="8">
        <v>2000</v>
      </c>
      <c r="K28" s="8">
        <v>5000</v>
      </c>
      <c r="L28" s="8">
        <v>5000</v>
      </c>
    </row>
    <row r="29" spans="1:12" ht="14.4" x14ac:dyDescent="0.3">
      <c r="A29" s="2" t="s">
        <v>25</v>
      </c>
      <c r="D29" s="8">
        <v>1000</v>
      </c>
      <c r="E29" s="8">
        <v>2000</v>
      </c>
      <c r="F29" s="8">
        <v>500</v>
      </c>
      <c r="G29" s="8">
        <v>1000</v>
      </c>
      <c r="H29" s="8">
        <v>1000</v>
      </c>
      <c r="I29" s="8">
        <v>1000</v>
      </c>
      <c r="J29" s="8">
        <v>1000</v>
      </c>
      <c r="K29" s="8">
        <v>1000</v>
      </c>
      <c r="L29" s="8">
        <v>1000</v>
      </c>
    </row>
    <row r="30" spans="1:12" ht="14.4" hidden="1" x14ac:dyDescent="0.3">
      <c r="A30" s="2" t="s">
        <v>26</v>
      </c>
      <c r="D30" s="8">
        <v>2000</v>
      </c>
      <c r="E30" s="8">
        <v>5000</v>
      </c>
      <c r="F30" s="8">
        <v>3000</v>
      </c>
      <c r="G30" s="8">
        <v>2100</v>
      </c>
      <c r="H30" s="8">
        <v>2000</v>
      </c>
      <c r="I30" s="8">
        <v>2000</v>
      </c>
      <c r="J30" s="8"/>
      <c r="K30" s="8"/>
      <c r="L30" s="8"/>
    </row>
    <row r="31" spans="1:12" ht="14.4" x14ac:dyDescent="0.3">
      <c r="A31" s="2" t="s">
        <v>27</v>
      </c>
      <c r="D31" s="8"/>
      <c r="E31" s="8">
        <v>3500</v>
      </c>
      <c r="F31" s="8"/>
      <c r="G31" s="8">
        <v>1000</v>
      </c>
      <c r="H31" s="8">
        <v>1000</v>
      </c>
      <c r="I31" s="8">
        <v>1000</v>
      </c>
      <c r="J31" s="8">
        <v>1000</v>
      </c>
      <c r="K31" s="8">
        <v>1500</v>
      </c>
      <c r="L31" s="8">
        <v>3500</v>
      </c>
    </row>
    <row r="32" spans="1:12" ht="14.4" x14ac:dyDescent="0.3">
      <c r="A32" s="2" t="s">
        <v>28</v>
      </c>
      <c r="D32" s="8"/>
      <c r="E32" s="8"/>
      <c r="F32" s="8"/>
      <c r="G32" s="8"/>
      <c r="H32" s="8"/>
      <c r="I32" s="8"/>
      <c r="J32" s="8">
        <v>1302.18</v>
      </c>
      <c r="K32" s="8"/>
      <c r="L32" s="8"/>
    </row>
    <row r="33" spans="1:14" ht="14.4" x14ac:dyDescent="0.3">
      <c r="A33" s="2" t="s">
        <v>29</v>
      </c>
      <c r="D33" s="8"/>
      <c r="E33" s="8"/>
      <c r="F33" s="8"/>
      <c r="G33" s="8"/>
      <c r="H33" s="8"/>
      <c r="I33" s="8"/>
      <c r="J33" s="8"/>
      <c r="K33" s="8">
        <v>3000</v>
      </c>
      <c r="L33" s="8">
        <v>1500</v>
      </c>
    </row>
    <row r="34" spans="1:14" ht="14.4" x14ac:dyDescent="0.3">
      <c r="A34" s="12" t="s">
        <v>30</v>
      </c>
      <c r="D34" s="8"/>
      <c r="E34" s="8"/>
      <c r="F34" s="8"/>
      <c r="G34" s="8"/>
      <c r="H34" s="8"/>
      <c r="I34" s="8"/>
      <c r="J34" s="8"/>
      <c r="K34" s="8">
        <v>200</v>
      </c>
      <c r="L34" s="8"/>
    </row>
    <row r="35" spans="1:14" ht="14.4" hidden="1" x14ac:dyDescent="0.3">
      <c r="A35" s="12"/>
      <c r="D35" s="8"/>
      <c r="E35" s="8"/>
      <c r="F35" s="8"/>
      <c r="G35" s="8"/>
      <c r="H35" s="8"/>
      <c r="I35" s="8"/>
      <c r="J35" s="8"/>
      <c r="K35" s="8"/>
      <c r="L35" s="8"/>
    </row>
    <row r="36" spans="1:14" ht="14.4" hidden="1" x14ac:dyDescent="0.3">
      <c r="A36" s="2" t="s">
        <v>31</v>
      </c>
      <c r="D36" s="8">
        <v>932.78</v>
      </c>
      <c r="E36" s="8">
        <v>973.86</v>
      </c>
      <c r="F36" s="8"/>
      <c r="G36" s="8"/>
      <c r="H36" s="8"/>
      <c r="I36" s="8"/>
      <c r="J36" s="8"/>
      <c r="K36" s="8"/>
      <c r="L36" s="8"/>
    </row>
    <row r="37" spans="1:14" ht="14.4" x14ac:dyDescent="0.3">
      <c r="A37" s="2" t="s">
        <v>32</v>
      </c>
      <c r="D37" s="8">
        <f>30+10</f>
        <v>40</v>
      </c>
      <c r="E37" s="8">
        <v>50</v>
      </c>
      <c r="F37" s="8"/>
      <c r="G37" s="8">
        <v>30</v>
      </c>
      <c r="H37" s="8">
        <v>30</v>
      </c>
      <c r="I37" s="8">
        <v>30</v>
      </c>
      <c r="J37" s="8">
        <v>30</v>
      </c>
      <c r="K37" s="8">
        <v>30</v>
      </c>
      <c r="L37" s="8">
        <v>90</v>
      </c>
    </row>
    <row r="38" spans="1:14" ht="14.4" hidden="1" x14ac:dyDescent="0.3">
      <c r="A38" s="2" t="s">
        <v>33</v>
      </c>
      <c r="D38" s="8"/>
      <c r="E38" s="8"/>
      <c r="F38" s="8"/>
      <c r="G38" s="8"/>
      <c r="H38" s="8">
        <v>1781.15</v>
      </c>
      <c r="I38" s="8">
        <v>995.02</v>
      </c>
      <c r="J38" s="8"/>
      <c r="K38" s="8"/>
      <c r="L38" s="8"/>
    </row>
    <row r="39" spans="1:14" ht="14.4" x14ac:dyDescent="0.3">
      <c r="A39" s="2" t="s">
        <v>34</v>
      </c>
      <c r="D39" s="8"/>
      <c r="E39" s="8"/>
      <c r="F39" s="8"/>
      <c r="G39" s="8"/>
      <c r="H39" s="8">
        <v>122.92</v>
      </c>
      <c r="I39" s="8">
        <v>134.11000000000001</v>
      </c>
      <c r="J39" s="8">
        <f>474.46-30</f>
        <v>444.46</v>
      </c>
      <c r="K39" s="8">
        <v>767.22</v>
      </c>
      <c r="L39" s="8"/>
      <c r="N39" s="13"/>
    </row>
    <row r="40" spans="1:14" ht="14.4" hidden="1" x14ac:dyDescent="0.3">
      <c r="A40" s="2" t="s">
        <v>35</v>
      </c>
      <c r="D40" s="8"/>
      <c r="E40" s="8"/>
      <c r="F40" s="8">
        <v>275</v>
      </c>
      <c r="G40" s="8"/>
      <c r="H40" s="8"/>
      <c r="I40" s="8"/>
      <c r="J40" s="8"/>
      <c r="K40" s="8"/>
      <c r="L40" s="8"/>
    </row>
    <row r="41" spans="1:14" ht="14.4" hidden="1" x14ac:dyDescent="0.3">
      <c r="A41" s="2" t="s">
        <v>36</v>
      </c>
      <c r="D41" s="8"/>
      <c r="E41" s="8">
        <v>250</v>
      </c>
      <c r="F41" s="8"/>
      <c r="G41" s="8"/>
      <c r="H41" s="8">
        <v>175</v>
      </c>
      <c r="I41" s="8"/>
      <c r="J41" s="8"/>
      <c r="K41" s="8"/>
      <c r="L41" s="8"/>
    </row>
    <row r="42" spans="1:14" ht="14.4" hidden="1" x14ac:dyDescent="0.3">
      <c r="A42" s="2" t="s">
        <v>37</v>
      </c>
      <c r="D42" s="8"/>
      <c r="E42" s="8"/>
      <c r="F42" s="8"/>
      <c r="G42" s="8"/>
      <c r="H42" s="8"/>
      <c r="I42" s="8">
        <v>250</v>
      </c>
      <c r="J42" s="8"/>
      <c r="K42" s="8"/>
      <c r="L42" s="8"/>
    </row>
    <row r="43" spans="1:14" ht="14.4" x14ac:dyDescent="0.3">
      <c r="D43" s="8"/>
      <c r="E43" s="8"/>
      <c r="F43" s="8"/>
      <c r="G43" s="8"/>
      <c r="H43" s="8"/>
      <c r="I43" s="8"/>
      <c r="J43" s="8"/>
      <c r="K43" s="8"/>
      <c r="L43" s="8"/>
      <c r="N43" s="13"/>
    </row>
    <row r="44" spans="1:14" ht="14.4" x14ac:dyDescent="0.3">
      <c r="B44" s="2" t="s">
        <v>38</v>
      </c>
      <c r="D44" s="10">
        <f>SUM(D20:D43)</f>
        <v>14699.130000000001</v>
      </c>
      <c r="E44" s="10">
        <f>SUM(E20:E43)</f>
        <v>18101.440000000002</v>
      </c>
      <c r="F44" s="10">
        <f>SUM(F20:F43)</f>
        <v>13028.55</v>
      </c>
      <c r="G44" s="10">
        <f>SUM(G20:G43)</f>
        <v>20056.760000000002</v>
      </c>
      <c r="H44" s="10">
        <f>SUM(H20:H43)</f>
        <v>19764.59</v>
      </c>
      <c r="I44" s="10">
        <f>SUM(I20:I43)</f>
        <v>19667.45</v>
      </c>
      <c r="J44" s="10">
        <f>SUM(J20:J43)</f>
        <v>14250.8</v>
      </c>
      <c r="K44" s="10">
        <f>SUM(K20:K43)</f>
        <v>34905.050000000003</v>
      </c>
      <c r="L44" s="10">
        <f>SUM(L20:L43)</f>
        <v>22473.79</v>
      </c>
    </row>
    <row r="45" spans="1:14" ht="14.4" x14ac:dyDescent="0.3">
      <c r="J45" s="10">
        <f>SUM(J20:J42)-J44</f>
        <v>0</v>
      </c>
      <c r="K45" s="10">
        <f>SUM(K20:K42)-K44</f>
        <v>0</v>
      </c>
      <c r="L45" s="10">
        <f>SUM(L20:L42)-L44</f>
        <v>0</v>
      </c>
    </row>
    <row r="46" spans="1:14" x14ac:dyDescent="0.25">
      <c r="A46" s="2" t="s">
        <v>39</v>
      </c>
      <c r="D46" s="14">
        <f>+D16-D44</f>
        <v>2145.2899999999972</v>
      </c>
      <c r="E46" s="14">
        <f>+E16-E44</f>
        <v>-8157.7800000000025</v>
      </c>
      <c r="F46" s="14">
        <f>+F16-F44</f>
        <v>5064.91</v>
      </c>
      <c r="G46" s="14">
        <f>+G16-G44</f>
        <v>8417.7099999999991</v>
      </c>
      <c r="H46" s="14">
        <f>+H16-H44</f>
        <v>1147.9200000000019</v>
      </c>
      <c r="I46" s="14">
        <f>+I16-I44</f>
        <v>858.54999999999927</v>
      </c>
      <c r="J46" s="14">
        <f>+J16-J44</f>
        <v>15633.030000000002</v>
      </c>
      <c r="K46" s="14">
        <f>+K16-K44</f>
        <v>12147.419999999998</v>
      </c>
      <c r="L46" s="14">
        <f>+L16-L44</f>
        <v>4780.18</v>
      </c>
    </row>
    <row r="48" spans="1:14" x14ac:dyDescent="0.25">
      <c r="J48" s="13">
        <f>+J16-J44-J46</f>
        <v>0</v>
      </c>
      <c r="K48" s="13">
        <f>+K16-K44-K46</f>
        <v>0</v>
      </c>
      <c r="L48" s="13"/>
    </row>
    <row r="49" spans="1:12" ht="14.4" x14ac:dyDescent="0.3">
      <c r="A49" s="2" t="s">
        <v>40</v>
      </c>
      <c r="D49" s="8"/>
      <c r="E49" s="8"/>
      <c r="F49" s="8"/>
      <c r="G49" s="8"/>
      <c r="H49" s="8"/>
      <c r="I49" s="8"/>
      <c r="J49" s="8"/>
      <c r="K49" s="8"/>
      <c r="L49" s="8"/>
    </row>
    <row r="50" spans="1:12" ht="14.4" x14ac:dyDescent="0.3">
      <c r="B50" s="2" t="s">
        <v>41</v>
      </c>
      <c r="D50" s="8">
        <v>14387.2</v>
      </c>
      <c r="E50" s="8">
        <v>16265.45</v>
      </c>
      <c r="F50" s="8">
        <v>7982.01</v>
      </c>
      <c r="G50" s="8">
        <v>11416.34</v>
      </c>
      <c r="H50" s="8">
        <v>18606.09</v>
      </c>
      <c r="I50" s="8">
        <v>21998.5</v>
      </c>
      <c r="J50" s="8">
        <v>7258.96</v>
      </c>
      <c r="K50" s="8">
        <v>22408.9</v>
      </c>
      <c r="L50" s="8">
        <v>34367.72</v>
      </c>
    </row>
    <row r="51" spans="1:12" ht="14.4" x14ac:dyDescent="0.3">
      <c r="B51" s="2" t="s">
        <v>42</v>
      </c>
      <c r="D51" s="8">
        <v>0</v>
      </c>
      <c r="E51" s="8">
        <f>+D56</f>
        <v>267.04000000000002</v>
      </c>
      <c r="F51" s="8">
        <f>+E56</f>
        <v>392.7</v>
      </c>
      <c r="G51" s="8">
        <f>+F56</f>
        <v>1330.58</v>
      </c>
      <c r="H51" s="8">
        <f>+G56</f>
        <v>2558.54</v>
      </c>
      <c r="I51" s="8">
        <v>314.05</v>
      </c>
      <c r="J51" s="8">
        <v>241.53</v>
      </c>
      <c r="K51" s="8">
        <v>724.62</v>
      </c>
      <c r="L51" s="8">
        <v>913.22</v>
      </c>
    </row>
    <row r="52" spans="1:12" ht="14.4" x14ac:dyDescent="0.3">
      <c r="B52" s="2" t="s">
        <v>43</v>
      </c>
      <c r="D52" s="10">
        <f t="shared" ref="D52:I52" si="3">SUM(D50:D51)</f>
        <v>14387.2</v>
      </c>
      <c r="E52" s="10">
        <f t="shared" si="3"/>
        <v>16532.490000000002</v>
      </c>
      <c r="F52" s="10">
        <f t="shared" si="3"/>
        <v>8374.7100000000009</v>
      </c>
      <c r="G52" s="10">
        <f t="shared" si="3"/>
        <v>12746.92</v>
      </c>
      <c r="H52" s="10">
        <f t="shared" si="3"/>
        <v>21164.63</v>
      </c>
      <c r="I52" s="10">
        <f t="shared" si="3"/>
        <v>22312.55</v>
      </c>
      <c r="J52" s="10">
        <f t="shared" ref="J52:L52" si="4">SUM(J50:J51)</f>
        <v>7500.49</v>
      </c>
      <c r="K52" s="10">
        <f t="shared" si="4"/>
        <v>23133.52</v>
      </c>
      <c r="L52" s="10">
        <f t="shared" si="4"/>
        <v>35280.94</v>
      </c>
    </row>
    <row r="53" spans="1:12" ht="14.4" x14ac:dyDescent="0.3"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4.4" x14ac:dyDescent="0.3">
      <c r="A54" s="2" t="s">
        <v>44</v>
      </c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4.4" x14ac:dyDescent="0.3">
      <c r="B55" s="2" t="s">
        <v>41</v>
      </c>
      <c r="D55" s="15">
        <v>16265.45</v>
      </c>
      <c r="E55" s="15">
        <v>7982.01</v>
      </c>
      <c r="F55" s="15">
        <v>11809.04</v>
      </c>
      <c r="G55" s="15">
        <v>18606.09</v>
      </c>
      <c r="H55" s="15">
        <v>21998.5</v>
      </c>
      <c r="I55" s="15">
        <v>22178.68</v>
      </c>
      <c r="J55" s="15">
        <v>22408.9</v>
      </c>
      <c r="K55" s="15">
        <v>34367.72</v>
      </c>
      <c r="L55" s="15">
        <v>39226.03</v>
      </c>
    </row>
    <row r="56" spans="1:12" ht="14.4" x14ac:dyDescent="0.3">
      <c r="B56" s="2" t="s">
        <v>42</v>
      </c>
      <c r="D56" s="15">
        <v>267.04000000000002</v>
      </c>
      <c r="E56" s="15">
        <v>392.7</v>
      </c>
      <c r="F56" s="15">
        <v>1330.58</v>
      </c>
      <c r="G56" s="15">
        <v>2558.54</v>
      </c>
      <c r="H56" s="15">
        <v>314.05</v>
      </c>
      <c r="I56" s="15">
        <v>0</v>
      </c>
      <c r="J56" s="15">
        <v>724.62</v>
      </c>
      <c r="K56" s="15">
        <v>913.22</v>
      </c>
      <c r="L56" s="15">
        <v>835.09</v>
      </c>
    </row>
    <row r="57" spans="1:12" ht="14.4" x14ac:dyDescent="0.3">
      <c r="B57" s="2" t="s">
        <v>45</v>
      </c>
      <c r="D57" s="10">
        <f t="shared" ref="D57:L57" si="5">SUM(D55:D56)</f>
        <v>16532.490000000002</v>
      </c>
      <c r="E57" s="10">
        <f t="shared" si="5"/>
        <v>8374.7100000000009</v>
      </c>
      <c r="F57" s="10">
        <f t="shared" si="5"/>
        <v>13139.62</v>
      </c>
      <c r="G57" s="10">
        <f t="shared" si="5"/>
        <v>21164.63</v>
      </c>
      <c r="H57" s="10">
        <f t="shared" si="5"/>
        <v>22312.55</v>
      </c>
      <c r="I57" s="10">
        <f t="shared" si="5"/>
        <v>22178.68</v>
      </c>
      <c r="J57" s="10">
        <f t="shared" si="5"/>
        <v>23133.52</v>
      </c>
      <c r="K57" s="10">
        <f t="shared" si="5"/>
        <v>35280.94</v>
      </c>
      <c r="L57" s="10">
        <f t="shared" si="5"/>
        <v>40061.119999999995</v>
      </c>
    </row>
    <row r="58" spans="1:12" ht="14.4" x14ac:dyDescent="0.3">
      <c r="D58" s="8"/>
      <c r="E58" s="8"/>
      <c r="F58" s="8"/>
      <c r="G58" s="8"/>
      <c r="H58" s="8"/>
      <c r="I58" s="8"/>
      <c r="J58" s="8"/>
      <c r="K58" s="8"/>
      <c r="L58" s="8"/>
    </row>
    <row r="59" spans="1:12" ht="14.4" x14ac:dyDescent="0.3">
      <c r="D59" s="8">
        <f t="shared" ref="D59:I59" si="6">+D46+D52-D57</f>
        <v>0</v>
      </c>
      <c r="E59" s="8">
        <f t="shared" si="6"/>
        <v>0</v>
      </c>
      <c r="F59" s="8">
        <f t="shared" si="6"/>
        <v>300</v>
      </c>
      <c r="G59" s="8">
        <f t="shared" si="6"/>
        <v>0</v>
      </c>
      <c r="H59" s="8">
        <f t="shared" si="6"/>
        <v>0</v>
      </c>
      <c r="I59" s="8">
        <f t="shared" si="6"/>
        <v>992.41999999999825</v>
      </c>
      <c r="J59" s="8">
        <v>0</v>
      </c>
      <c r="K59" s="8">
        <v>0</v>
      </c>
      <c r="L59" s="8"/>
    </row>
    <row r="60" spans="1:12" ht="14.4" x14ac:dyDescent="0.3">
      <c r="A60" s="5" t="s">
        <v>46</v>
      </c>
      <c r="D60" s="16"/>
      <c r="F60" s="13"/>
      <c r="G60" s="13"/>
      <c r="H60" s="8"/>
      <c r="I60" s="8"/>
      <c r="J60" s="8"/>
      <c r="K60" s="8"/>
      <c r="L60" s="8"/>
    </row>
    <row r="61" spans="1:12" ht="14.4" x14ac:dyDescent="0.3">
      <c r="A61" s="2" t="s">
        <v>47</v>
      </c>
      <c r="D61" s="17"/>
      <c r="H61" s="17">
        <v>81</v>
      </c>
      <c r="I61" s="17">
        <v>48</v>
      </c>
      <c r="J61" s="17">
        <v>51</v>
      </c>
      <c r="K61" s="17">
        <v>104</v>
      </c>
      <c r="L61" s="17">
        <v>18</v>
      </c>
    </row>
    <row r="62" spans="1:12" ht="14.4" x14ac:dyDescent="0.3">
      <c r="A62" s="2" t="s">
        <v>48</v>
      </c>
      <c r="D62" s="17"/>
      <c r="H62" s="17">
        <f>508-81</f>
        <v>427</v>
      </c>
      <c r="I62" s="17">
        <v>536</v>
      </c>
      <c r="J62" s="17">
        <v>559</v>
      </c>
      <c r="K62" s="17">
        <v>522</v>
      </c>
      <c r="L62" s="17">
        <v>509</v>
      </c>
    </row>
    <row r="63" spans="1:12" ht="14.4" x14ac:dyDescent="0.3">
      <c r="D63" s="17"/>
      <c r="H63" s="17"/>
      <c r="I63" s="17"/>
      <c r="J63" s="17"/>
      <c r="K63" s="17"/>
      <c r="L63" s="17"/>
    </row>
    <row r="64" spans="1:12" ht="14.4" x14ac:dyDescent="0.3">
      <c r="B64" s="18" t="s">
        <v>49</v>
      </c>
      <c r="D64" s="17"/>
      <c r="H64" s="19">
        <f>SUM(H61:H63)</f>
        <v>508</v>
      </c>
      <c r="I64" s="19">
        <f>SUM(I61:I63)</f>
        <v>584</v>
      </c>
      <c r="J64" s="19">
        <f>SUM(J61:J63)</f>
        <v>610</v>
      </c>
      <c r="K64" s="19">
        <f>SUM(K61:K63)</f>
        <v>626</v>
      </c>
      <c r="L64" s="19">
        <v>527</v>
      </c>
    </row>
    <row r="65" spans="1:12" ht="14.4" x14ac:dyDescent="0.3">
      <c r="H65" s="8"/>
      <c r="I65" s="8"/>
      <c r="J65" s="8"/>
      <c r="K65" s="8"/>
      <c r="L65" s="8"/>
    </row>
    <row r="66" spans="1:12" x14ac:dyDescent="0.25">
      <c r="A66" s="18" t="s">
        <v>50</v>
      </c>
    </row>
    <row r="67" spans="1:12" x14ac:dyDescent="0.25">
      <c r="B67" s="2" t="s">
        <v>51</v>
      </c>
      <c r="J67" s="20">
        <v>16</v>
      </c>
      <c r="K67" s="20">
        <v>55</v>
      </c>
      <c r="L67" s="20">
        <v>29</v>
      </c>
    </row>
    <row r="68" spans="1:12" x14ac:dyDescent="0.25">
      <c r="B68" s="2" t="s">
        <v>52</v>
      </c>
      <c r="J68" s="20">
        <v>10</v>
      </c>
      <c r="K68" s="20">
        <v>13</v>
      </c>
      <c r="L68" s="20">
        <v>20</v>
      </c>
    </row>
    <row r="69" spans="1:12" x14ac:dyDescent="0.25">
      <c r="J69" s="21">
        <f t="shared" ref="J69:K69" si="7">SUM(J67:J68)</f>
        <v>26</v>
      </c>
      <c r="K69" s="21">
        <f t="shared" si="7"/>
        <v>68</v>
      </c>
      <c r="L69" s="21">
        <v>49</v>
      </c>
    </row>
    <row r="70" spans="1:12" x14ac:dyDescent="0.25">
      <c r="J70" s="20"/>
      <c r="K70" s="20"/>
      <c r="L70" s="20"/>
    </row>
    <row r="71" spans="1:12" x14ac:dyDescent="0.25">
      <c r="A71" s="18" t="s">
        <v>53</v>
      </c>
    </row>
    <row r="72" spans="1:12" x14ac:dyDescent="0.25">
      <c r="B72" s="2" t="s">
        <v>51</v>
      </c>
      <c r="J72" s="20">
        <v>333</v>
      </c>
      <c r="K72" s="20">
        <v>348</v>
      </c>
      <c r="L72" s="20">
        <v>327</v>
      </c>
    </row>
    <row r="73" spans="1:12" x14ac:dyDescent="0.25">
      <c r="B73" s="2" t="s">
        <v>52</v>
      </c>
      <c r="J73" s="20">
        <v>264</v>
      </c>
      <c r="K73" s="20">
        <v>296</v>
      </c>
      <c r="L73" s="20">
        <v>284</v>
      </c>
    </row>
    <row r="74" spans="1:12" x14ac:dyDescent="0.25">
      <c r="J74" s="21">
        <f t="shared" ref="J74:K74" si="8">SUM(J72:J73)</f>
        <v>597</v>
      </c>
      <c r="K74" s="21">
        <f t="shared" si="8"/>
        <v>644</v>
      </c>
      <c r="L74" s="21">
        <v>611</v>
      </c>
    </row>
  </sheetData>
  <printOptions horizontalCentered="1" gridLines="1"/>
  <pageMargins left="0.5" right="0.25" top="0" bottom="0" header="0" footer="0"/>
  <pageSetup scale="79" orientation="portrait" r:id="rId1"/>
  <headerFooter>
    <oddFooter>&amp;R&amp;Z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FS-HIST (2)</vt:lpstr>
      <vt:lpstr>'FS-HIST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Young</dc:creator>
  <cp:lastModifiedBy>Richard Young</cp:lastModifiedBy>
  <dcterms:created xsi:type="dcterms:W3CDTF">2022-04-09T19:46:01Z</dcterms:created>
  <dcterms:modified xsi:type="dcterms:W3CDTF">2022-04-09T19:47:15Z</dcterms:modified>
</cp:coreProperties>
</file>